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4" sheetId="1" r:id="rId1"/>
  </sheets>
  <definedNames>
    <definedName name="asd">#REF!</definedName>
    <definedName name="asf">#REF!</definedName>
    <definedName name="DDD">#REF!</definedName>
    <definedName name="dfg">#REF!</definedName>
    <definedName name="drt">#REF!</definedName>
    <definedName name="ertr">#REF!</definedName>
    <definedName name="FFF">#REF!</definedName>
    <definedName name="HH">#REF!</definedName>
    <definedName name="HHH">#REF!</definedName>
    <definedName name="hjk">#REF!</definedName>
    <definedName name="III">#REF!</definedName>
    <definedName name="JJJ">#REF!</definedName>
    <definedName name="KKL">#REF!</definedName>
    <definedName name="KLL">#REF!</definedName>
    <definedName name="LLL">#REF!</definedName>
    <definedName name="NNN">#REF!</definedName>
    <definedName name="op">#REF!</definedName>
    <definedName name="OPP">#REF!</definedName>
    <definedName name="qwe">#REF!</definedName>
    <definedName name="rty">#REF!</definedName>
    <definedName name="srt">#REF!</definedName>
    <definedName name="TTT">#REF!</definedName>
    <definedName name="tyu">#REF!</definedName>
    <definedName name="vbn">#REF!</definedName>
    <definedName name="VVV">#REF!</definedName>
    <definedName name="wer">#REF!</definedName>
    <definedName name="XX">#REF!</definedName>
    <definedName name="yui">#REF!</definedName>
    <definedName name="YY">#REF!</definedName>
    <definedName name="YYY">#REF!</definedName>
    <definedName name="zxc">#REF!</definedName>
  </definedNames>
  <calcPr fullCalcOnLoad="1"/>
</workbook>
</file>

<file path=xl/sharedStrings.xml><?xml version="1.0" encoding="utf-8"?>
<sst xmlns="http://schemas.openxmlformats.org/spreadsheetml/2006/main" count="80" uniqueCount="64">
  <si>
    <t>Код классификации</t>
  </si>
  <si>
    <t>1</t>
  </si>
  <si>
    <t>Долговые обязательства  в ценных бумагах</t>
  </si>
  <si>
    <t>Привлечение долговых обязательств муниципальных образований, выраженных в ценных бумагах</t>
  </si>
  <si>
    <t>Погашение долговых обязательств муниципальных образований, выраженных в ценных бумагах</t>
  </si>
  <si>
    <t>Бюджетные кредиты, полученные от других бюджетов бюджетной системы РФ местными бюджетами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</si>
  <si>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</si>
  <si>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</si>
  <si>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</si>
  <si>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</si>
  <si>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>Уменьшение прочих статков  средств финансовых резервов местных бюджетов, временно размещенных в ценные бумаги</t>
  </si>
  <si>
    <t>Сумма, тыс.руб.</t>
  </si>
  <si>
    <t>Наименование кода группы, подгруппы, статьи,                                                        вида источника финансирования дефицита бюджета                                                                          муниципального образования "Город Псков", кода классификации операций сектора муниципального управления,                                                                    относящихся к источникам финансирования дефицита бюджета муниципального образования "Город Псков"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</si>
  <si>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</si>
  <si>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</si>
  <si>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</si>
  <si>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</si>
  <si>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</si>
  <si>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>01 02 00 00 04 0000 710</t>
  </si>
  <si>
    <t>Погашение кредитов, предоставленных кредитными организациями в валюте Российской Федерации</t>
  </si>
  <si>
    <t>01 02 00 00 00 0000 800</t>
  </si>
  <si>
    <t>Погашение бюджетами городских округов кредитов от кредитных организаций в валюте Российской Федерации</t>
  </si>
  <si>
    <t>01 02 00 00 04 0000 810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</si>
  <si>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</si>
  <si>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</si>
  <si>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</si>
  <si>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</si>
  <si>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</si>
  <si>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</si>
  <si>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</si>
  <si>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</si>
  <si>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</si>
  <si>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</si>
  <si>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</si>
  <si>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</si>
  <si>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</si>
  <si>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прочих остатков средств бюджетов</t>
  </si>
  <si>
    <t>01 05 02 01 00 0000 510</t>
  </si>
  <si>
    <t>01 05 02 00 00 0000 510</t>
  </si>
  <si>
    <t>Увеличение прочих остатков денежных средств бюджетов</t>
  </si>
  <si>
    <t>01 05 02 01 04 0000 510</t>
  </si>
  <si>
    <t>01 05 00 00 00 0000 600</t>
  </si>
  <si>
    <t>01 05 02 00 00 0000 610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</si>
  <si>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</si>
  <si>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</si>
  <si>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</si>
  <si>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</si>
  <si>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01 06 01 00 04 0000 630</t>
  </si>
  <si>
    <t>Итого источников внутреннего финансирования дефицита бюджета муниципального образования "Город Псков"</t>
  </si>
  <si>
    <t xml:space="preserve">Средства от продажи акций и иных форм участия в капитале, находящихся                                  в собственности бюджетов городских округов </t>
  </si>
  <si>
    <t>Изменения</t>
  </si>
  <si>
    <t xml:space="preserve">Сумма </t>
  </si>
  <si>
    <t>Сумма,                        тыс.руб.</t>
  </si>
  <si>
    <t>Изменения (+,-)</t>
  </si>
  <si>
    <t>Изм.</t>
  </si>
  <si>
    <t>Сумма,   тыс.руб.</t>
  </si>
  <si>
    <t>ИСТОЧНИКИ ВНУТРЕННЕГО ФИНАНСИРОВАНИЯ ДЕФИЦИТА                                                                                                                                                      БЮДЖЕТА ГОРОДА ПСКОВА НА 2012 ГОД</t>
  </si>
  <si>
    <t>Погашение  бюджетами городских округов кредитов от других бюджетов бюджетной системы Российской Федерации  в валюте Российской Федерации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</si>
  <si>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</si>
  <si>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Исполнено по состоянию на 01.01.2013</t>
  </si>
  <si>
    <t xml:space="preserve">                                                                                                                                        Приложение №4</t>
  </si>
  <si>
    <t>к Решению Псковской городской Думы</t>
  </si>
  <si>
    <t>Глава города Пскова                                                                          И.Н.Цецерский</t>
  </si>
  <si>
    <t>от 11.06.2013 № 575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</si>
</sst>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00000"/>
    <numFmt numFmtId="188" formatCode="0.00000000"/>
    <numFmt numFmtId="189" formatCode="#,##0.00&quot;р.&quot;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0"/>
    </font>
    <font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80" fontId="29" fillId="0" borderId="10" xfId="0" applyNumberFormat="1" applyFont="1" applyFill="1" applyBorder="1" applyAlignment="1">
      <alignment horizontal="center" vertical="center" wrapText="1"/>
    </xf>
    <xf numFmtId="180" fontId="26" fillId="0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80" fontId="30" fillId="0" borderId="10" xfId="0" applyNumberFormat="1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0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180" fontId="2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right" vertical="center" wrapText="1"/>
    </xf>
    <xf numFmtId="0" fontId="26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49" fontId="20" fillId="0" borderId="0" xfId="0" applyNumberFormat="1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="75" zoomScaleNormal="75" zoomScalePageLayoutView="0" workbookViewId="0" topLeftCell="A1">
      <selection activeCell="AE3" sqref="AE3:AF3"/>
    </sheetView>
  </sheetViews>
  <sheetFormatPr defaultColWidth="53.8515625" defaultRowHeight="12.75"/>
  <cols>
    <col min="1" max="1" width="32.28125" style="46" customWidth="1"/>
    <col min="2" max="2" width="83.421875" style="47" customWidth="1"/>
    <col min="3" max="3" width="14.57421875" style="4" hidden="1" customWidth="1"/>
    <col min="4" max="4" width="14.8515625" style="4" hidden="1" customWidth="1"/>
    <col min="5" max="5" width="16.140625" style="4" hidden="1" customWidth="1"/>
    <col min="6" max="6" width="16.00390625" style="4" hidden="1" customWidth="1"/>
    <col min="7" max="7" width="17.8515625" style="4" hidden="1" customWidth="1"/>
    <col min="8" max="8" width="15.8515625" style="4" hidden="1" customWidth="1"/>
    <col min="9" max="9" width="15.140625" style="4" hidden="1" customWidth="1"/>
    <col min="10" max="10" width="14.28125" style="4" hidden="1" customWidth="1"/>
    <col min="11" max="11" width="19.00390625" style="4" hidden="1" customWidth="1"/>
    <col min="12" max="12" width="18.57421875" style="4" hidden="1" customWidth="1"/>
    <col min="13" max="13" width="18.28125" style="4" hidden="1" customWidth="1"/>
    <col min="14" max="14" width="14.57421875" style="4" hidden="1" customWidth="1"/>
    <col min="15" max="15" width="16.28125" style="4" hidden="1" customWidth="1"/>
    <col min="16" max="17" width="15.57421875" style="4" hidden="1" customWidth="1"/>
    <col min="18" max="18" width="15.140625" style="4" hidden="1" customWidth="1"/>
    <col min="19" max="20" width="0.13671875" style="4" hidden="1" customWidth="1"/>
    <col min="21" max="21" width="12.421875" style="4" hidden="1" customWidth="1"/>
    <col min="22" max="22" width="17.7109375" style="4" hidden="1" customWidth="1"/>
    <col min="23" max="23" width="16.00390625" style="4" hidden="1" customWidth="1"/>
    <col min="24" max="25" width="18.421875" style="4" hidden="1" customWidth="1"/>
    <col min="26" max="26" width="16.140625" style="4" hidden="1" customWidth="1"/>
    <col min="27" max="27" width="23.00390625" style="4" hidden="1" customWidth="1"/>
    <col min="28" max="28" width="16.7109375" style="4" hidden="1" customWidth="1"/>
    <col min="29" max="29" width="14.8515625" style="4" hidden="1" customWidth="1"/>
    <col min="30" max="30" width="23.8515625" style="4" hidden="1" customWidth="1"/>
    <col min="31" max="31" width="15.28125" style="4" customWidth="1"/>
    <col min="32" max="32" width="15.7109375" style="4" customWidth="1"/>
    <col min="33" max="16384" width="53.8515625" style="4" customWidth="1"/>
  </cols>
  <sheetData>
    <row r="1" spans="1:32" ht="21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ht="15.75" customHeight="1">
      <c r="A2" s="50"/>
      <c r="B2" s="55" t="s">
        <v>61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ht="18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61" t="s">
        <v>63</v>
      </c>
      <c r="AF3" s="61"/>
    </row>
    <row r="4" spans="1:32" ht="65.25" customHeight="1">
      <c r="A4" s="56" t="s">
        <v>56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2" ht="17.25" customHeight="1" hidden="1">
      <c r="A5" s="57"/>
      <c r="B5" s="57"/>
    </row>
    <row r="6" spans="1:3" ht="0.75" customHeight="1">
      <c r="A6" s="58"/>
      <c r="B6" s="59"/>
      <c r="C6" s="60"/>
    </row>
    <row r="7" spans="1:32" s="8" customFormat="1" ht="92.25" customHeight="1">
      <c r="A7" s="6" t="s">
        <v>0</v>
      </c>
      <c r="B7" s="7" t="s">
        <v>12</v>
      </c>
      <c r="C7" s="7" t="s">
        <v>11</v>
      </c>
      <c r="D7" s="7"/>
      <c r="E7" s="7" t="s">
        <v>11</v>
      </c>
      <c r="F7" s="7" t="s">
        <v>50</v>
      </c>
      <c r="G7" s="7" t="s">
        <v>51</v>
      </c>
      <c r="H7" s="7" t="s">
        <v>50</v>
      </c>
      <c r="I7" s="7" t="s">
        <v>11</v>
      </c>
      <c r="J7" s="7"/>
      <c r="K7" s="7" t="s">
        <v>11</v>
      </c>
      <c r="L7" s="7" t="s">
        <v>50</v>
      </c>
      <c r="M7" s="7" t="s">
        <v>52</v>
      </c>
      <c r="N7" s="7" t="s">
        <v>50</v>
      </c>
      <c r="O7" s="7" t="s">
        <v>52</v>
      </c>
      <c r="P7" s="7" t="s">
        <v>53</v>
      </c>
      <c r="Q7" s="7" t="s">
        <v>52</v>
      </c>
      <c r="R7" s="7" t="s">
        <v>53</v>
      </c>
      <c r="S7" s="7" t="s">
        <v>11</v>
      </c>
      <c r="T7" s="7" t="s">
        <v>54</v>
      </c>
      <c r="U7" s="7" t="s">
        <v>11</v>
      </c>
      <c r="V7" s="7"/>
      <c r="W7" s="7" t="s">
        <v>11</v>
      </c>
      <c r="X7" s="7" t="s">
        <v>54</v>
      </c>
      <c r="Y7" s="7" t="s">
        <v>55</v>
      </c>
      <c r="Z7" s="7"/>
      <c r="AA7" s="7"/>
      <c r="AB7" s="7"/>
      <c r="AC7" s="7"/>
      <c r="AD7" s="7"/>
      <c r="AE7" s="7" t="s">
        <v>11</v>
      </c>
      <c r="AF7" s="7" t="s">
        <v>59</v>
      </c>
    </row>
    <row r="8" spans="1:32" ht="16.5" customHeight="1">
      <c r="A8" s="9" t="s">
        <v>1</v>
      </c>
      <c r="B8" s="10">
        <v>2</v>
      </c>
      <c r="C8" s="7">
        <v>3</v>
      </c>
      <c r="D8" s="2">
        <v>4</v>
      </c>
      <c r="E8" s="2">
        <v>3</v>
      </c>
      <c r="F8" s="2">
        <v>4</v>
      </c>
      <c r="G8" s="2">
        <v>3</v>
      </c>
      <c r="H8" s="2"/>
      <c r="I8" s="2">
        <v>3</v>
      </c>
      <c r="J8" s="2"/>
      <c r="K8" s="2"/>
      <c r="L8" s="2"/>
      <c r="M8" s="2">
        <v>3</v>
      </c>
      <c r="N8" s="2">
        <v>4</v>
      </c>
      <c r="O8" s="2">
        <v>3</v>
      </c>
      <c r="P8" s="2">
        <v>4</v>
      </c>
      <c r="Q8" s="2">
        <v>3</v>
      </c>
      <c r="R8" s="2">
        <v>4</v>
      </c>
      <c r="S8" s="2">
        <v>3</v>
      </c>
      <c r="T8" s="2"/>
      <c r="U8" s="2">
        <v>3</v>
      </c>
      <c r="V8" s="2"/>
      <c r="W8" s="2">
        <v>3</v>
      </c>
      <c r="X8" s="2"/>
      <c r="Y8" s="2">
        <v>3</v>
      </c>
      <c r="Z8" s="2"/>
      <c r="AA8" s="2"/>
      <c r="AB8" s="2"/>
      <c r="AC8" s="2"/>
      <c r="AD8" s="2"/>
      <c r="AE8" s="2">
        <v>3</v>
      </c>
      <c r="AF8" s="2">
        <v>4</v>
      </c>
    </row>
    <row r="9" spans="1:32" s="12" customFormat="1" ht="22.5" customHeight="1" hidden="1">
      <c r="A9" s="3"/>
      <c r="B9" s="1" t="s">
        <v>2</v>
      </c>
      <c r="C9" s="7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s="8" customFormat="1" ht="31.5" customHeight="1" hidden="1">
      <c r="A10" s="13"/>
      <c r="B10" s="14" t="s">
        <v>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8" customFormat="1" ht="28.5" customHeight="1" hidden="1">
      <c r="A11" s="13"/>
      <c r="B11" s="14" t="s">
        <v>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2" customFormat="1" ht="23.25" customHeight="1">
      <c r="A12" s="3" t="s">
        <v>14</v>
      </c>
      <c r="B12" s="1" t="s">
        <v>13</v>
      </c>
      <c r="C12" s="15">
        <f>C13-C16</f>
        <v>100000</v>
      </c>
      <c r="D12" s="16">
        <f>D13-D16</f>
        <v>27540</v>
      </c>
      <c r="E12" s="15">
        <f>E13-E16</f>
        <v>127540</v>
      </c>
      <c r="F12" s="11"/>
      <c r="G12" s="17">
        <f>E12+F12</f>
        <v>127540</v>
      </c>
      <c r="H12" s="11">
        <f>H15-H17</f>
        <v>0</v>
      </c>
      <c r="I12" s="17">
        <f>G12+H12</f>
        <v>127540</v>
      </c>
      <c r="J12" s="11"/>
      <c r="K12" s="17">
        <f>I12+J12</f>
        <v>127540</v>
      </c>
      <c r="L12" s="11"/>
      <c r="M12" s="17">
        <f>K12+L12</f>
        <v>127540</v>
      </c>
      <c r="N12" s="11"/>
      <c r="O12" s="17">
        <f>M12+N12</f>
        <v>127540</v>
      </c>
      <c r="P12" s="11"/>
      <c r="Q12" s="17">
        <f>O12+P12</f>
        <v>127540</v>
      </c>
      <c r="R12" s="11"/>
      <c r="S12" s="17">
        <f>Q12+R12</f>
        <v>127540</v>
      </c>
      <c r="T12" s="11">
        <v>17000</v>
      </c>
      <c r="U12" s="17">
        <f>S12+T12</f>
        <v>144540</v>
      </c>
      <c r="V12" s="11"/>
      <c r="W12" s="17">
        <f>U12+V12</f>
        <v>144540</v>
      </c>
      <c r="X12" s="11">
        <f>X13</f>
        <v>7100</v>
      </c>
      <c r="Y12" s="17">
        <f>W12+X12</f>
        <v>151640</v>
      </c>
      <c r="Z12" s="17">
        <f>Z13</f>
        <v>-30000</v>
      </c>
      <c r="AA12" s="17">
        <f>Y12+Z12</f>
        <v>121640</v>
      </c>
      <c r="AB12" s="11"/>
      <c r="AC12" s="17">
        <f>AA12+AB12</f>
        <v>121640</v>
      </c>
      <c r="AD12" s="11"/>
      <c r="AE12" s="17">
        <f>AE13-AE16</f>
        <v>216690</v>
      </c>
      <c r="AF12" s="17">
        <f>AF13-AF16</f>
        <v>216000</v>
      </c>
    </row>
    <row r="13" spans="1:32" s="25" customFormat="1" ht="28.5" customHeight="1">
      <c r="A13" s="9" t="s">
        <v>16</v>
      </c>
      <c r="B13" s="18" t="s">
        <v>15</v>
      </c>
      <c r="C13" s="19">
        <f>C15</f>
        <v>150000</v>
      </c>
      <c r="D13" s="19">
        <f>D15</f>
        <v>27540</v>
      </c>
      <c r="E13" s="20">
        <f>E15</f>
        <v>177540</v>
      </c>
      <c r="F13" s="21"/>
      <c r="G13" s="22">
        <f aca="true" t="shared" si="0" ref="G13:G36">E13+F13</f>
        <v>177540</v>
      </c>
      <c r="H13" s="23"/>
      <c r="I13" s="24">
        <f aca="true" t="shared" si="1" ref="I13:I36">G13+H13</f>
        <v>177540</v>
      </c>
      <c r="J13" s="21"/>
      <c r="K13" s="24">
        <f aca="true" t="shared" si="2" ref="K13:K35">I13+J13</f>
        <v>177540</v>
      </c>
      <c r="L13" s="21"/>
      <c r="M13" s="22">
        <f aca="true" t="shared" si="3" ref="M13:M35">K13+L13</f>
        <v>177540</v>
      </c>
      <c r="N13" s="21"/>
      <c r="O13" s="22">
        <f aca="true" t="shared" si="4" ref="O13:O36">M13+N13</f>
        <v>177540</v>
      </c>
      <c r="P13" s="21"/>
      <c r="Q13" s="22">
        <f aca="true" t="shared" si="5" ref="Q13:Q36">O13+P13</f>
        <v>177540</v>
      </c>
      <c r="R13" s="21"/>
      <c r="S13" s="22">
        <f aca="true" t="shared" si="6" ref="S13:S36">Q13+R13</f>
        <v>177540</v>
      </c>
      <c r="T13" s="21">
        <f>T15</f>
        <v>17000</v>
      </c>
      <c r="U13" s="21">
        <f aca="true" t="shared" si="7" ref="U13:U36">S13+T13</f>
        <v>194540</v>
      </c>
      <c r="V13" s="21"/>
      <c r="W13" s="21">
        <f aca="true" t="shared" si="8" ref="W13:W35">U13+V13</f>
        <v>194540</v>
      </c>
      <c r="X13" s="21">
        <v>7100</v>
      </c>
      <c r="Y13" s="21">
        <f aca="true" t="shared" si="9" ref="Y13:Y36">W13+X13</f>
        <v>201640</v>
      </c>
      <c r="Z13" s="22">
        <f>Z15</f>
        <v>-30000</v>
      </c>
      <c r="AA13" s="22">
        <f aca="true" t="shared" si="10" ref="AA13:AC30">Y13+Z13</f>
        <v>171640</v>
      </c>
      <c r="AB13" s="21"/>
      <c r="AC13" s="22">
        <f t="shared" si="10"/>
        <v>171640</v>
      </c>
      <c r="AD13" s="21"/>
      <c r="AE13" s="24">
        <f>AE15</f>
        <v>316690</v>
      </c>
      <c r="AF13" s="24">
        <f>AF15</f>
        <v>316000</v>
      </c>
    </row>
    <row r="14" spans="1:32" s="30" customFormat="1" ht="27" customHeight="1" hidden="1">
      <c r="A14" s="26"/>
      <c r="B14" s="27" t="s">
        <v>5</v>
      </c>
      <c r="C14" s="19"/>
      <c r="D14" s="28"/>
      <c r="E14" s="29"/>
      <c r="F14" s="28"/>
      <c r="G14" s="29">
        <f t="shared" si="0"/>
        <v>0</v>
      </c>
      <c r="H14" s="28"/>
      <c r="I14" s="24">
        <f t="shared" si="1"/>
        <v>0</v>
      </c>
      <c r="J14" s="28"/>
      <c r="K14" s="24">
        <f t="shared" si="2"/>
        <v>0</v>
      </c>
      <c r="L14" s="28"/>
      <c r="M14" s="29">
        <f t="shared" si="3"/>
        <v>0</v>
      </c>
      <c r="N14" s="28"/>
      <c r="O14" s="29">
        <f t="shared" si="4"/>
        <v>0</v>
      </c>
      <c r="P14" s="28"/>
      <c r="Q14" s="29">
        <f t="shared" si="5"/>
        <v>0</v>
      </c>
      <c r="R14" s="28"/>
      <c r="S14" s="29">
        <f t="shared" si="6"/>
        <v>0</v>
      </c>
      <c r="T14" s="28"/>
      <c r="U14" s="28">
        <f t="shared" si="7"/>
        <v>0</v>
      </c>
      <c r="V14" s="28"/>
      <c r="W14" s="28">
        <f t="shared" si="8"/>
        <v>0</v>
      </c>
      <c r="X14" s="28"/>
      <c r="Y14" s="28">
        <f t="shared" si="9"/>
        <v>0</v>
      </c>
      <c r="Z14" s="29"/>
      <c r="AA14" s="29">
        <f t="shared" si="10"/>
        <v>0</v>
      </c>
      <c r="AB14" s="28"/>
      <c r="AC14" s="29">
        <f t="shared" si="10"/>
        <v>0</v>
      </c>
      <c r="AD14" s="28"/>
      <c r="AE14" s="17">
        <f>AC14+AD14</f>
        <v>0</v>
      </c>
      <c r="AF14" s="28"/>
    </row>
    <row r="15" spans="1:32" s="30" customFormat="1" ht="30.75" customHeight="1">
      <c r="A15" s="6" t="s">
        <v>18</v>
      </c>
      <c r="B15" s="18" t="s">
        <v>17</v>
      </c>
      <c r="C15" s="19">
        <v>150000</v>
      </c>
      <c r="D15" s="31">
        <v>27540</v>
      </c>
      <c r="E15" s="32">
        <f>C15+D15</f>
        <v>177540</v>
      </c>
      <c r="F15" s="28"/>
      <c r="G15" s="29">
        <f t="shared" si="0"/>
        <v>177540</v>
      </c>
      <c r="H15" s="28">
        <v>0</v>
      </c>
      <c r="I15" s="24">
        <f t="shared" si="1"/>
        <v>177540</v>
      </c>
      <c r="J15" s="28"/>
      <c r="K15" s="24">
        <f t="shared" si="2"/>
        <v>177540</v>
      </c>
      <c r="L15" s="28"/>
      <c r="M15" s="29">
        <f t="shared" si="3"/>
        <v>177540</v>
      </c>
      <c r="N15" s="28"/>
      <c r="O15" s="29">
        <f t="shared" si="4"/>
        <v>177540</v>
      </c>
      <c r="P15" s="28"/>
      <c r="Q15" s="29">
        <f t="shared" si="5"/>
        <v>177540</v>
      </c>
      <c r="R15" s="28"/>
      <c r="S15" s="29">
        <f t="shared" si="6"/>
        <v>177540</v>
      </c>
      <c r="T15" s="28">
        <v>17000</v>
      </c>
      <c r="U15" s="28">
        <f t="shared" si="7"/>
        <v>194540</v>
      </c>
      <c r="V15" s="28"/>
      <c r="W15" s="28">
        <f t="shared" si="8"/>
        <v>194540</v>
      </c>
      <c r="X15" s="28">
        <v>7100</v>
      </c>
      <c r="Y15" s="28">
        <f t="shared" si="9"/>
        <v>201640</v>
      </c>
      <c r="Z15" s="29">
        <v>-30000</v>
      </c>
      <c r="AA15" s="29">
        <f t="shared" si="10"/>
        <v>171640</v>
      </c>
      <c r="AB15" s="28"/>
      <c r="AC15" s="29">
        <f t="shared" si="10"/>
        <v>171640</v>
      </c>
      <c r="AD15" s="28"/>
      <c r="AE15" s="24">
        <v>316690</v>
      </c>
      <c r="AF15" s="29">
        <v>316000</v>
      </c>
    </row>
    <row r="16" spans="1:32" s="8" customFormat="1" ht="32.25" customHeight="1">
      <c r="A16" s="6" t="s">
        <v>20</v>
      </c>
      <c r="B16" s="18" t="s">
        <v>19</v>
      </c>
      <c r="C16" s="19">
        <f>C17</f>
        <v>50000</v>
      </c>
      <c r="D16" s="24">
        <f>E16-C16</f>
        <v>0</v>
      </c>
      <c r="E16" s="19">
        <f>E17</f>
        <v>50000</v>
      </c>
      <c r="F16" s="7"/>
      <c r="G16" s="24">
        <f t="shared" si="0"/>
        <v>50000</v>
      </c>
      <c r="H16" s="7"/>
      <c r="I16" s="24">
        <f t="shared" si="1"/>
        <v>50000</v>
      </c>
      <c r="J16" s="7"/>
      <c r="K16" s="24">
        <f t="shared" si="2"/>
        <v>50000</v>
      </c>
      <c r="L16" s="7"/>
      <c r="M16" s="24">
        <f t="shared" si="3"/>
        <v>50000</v>
      </c>
      <c r="N16" s="7"/>
      <c r="O16" s="24">
        <f t="shared" si="4"/>
        <v>50000</v>
      </c>
      <c r="P16" s="7"/>
      <c r="Q16" s="24">
        <f t="shared" si="5"/>
        <v>50000</v>
      </c>
      <c r="R16" s="7"/>
      <c r="S16" s="24">
        <f t="shared" si="6"/>
        <v>50000</v>
      </c>
      <c r="T16" s="7"/>
      <c r="U16" s="7">
        <f t="shared" si="7"/>
        <v>50000</v>
      </c>
      <c r="V16" s="7"/>
      <c r="W16" s="7">
        <f t="shared" si="8"/>
        <v>50000</v>
      </c>
      <c r="X16" s="7"/>
      <c r="Y16" s="7">
        <f t="shared" si="9"/>
        <v>50000</v>
      </c>
      <c r="Z16" s="24"/>
      <c r="AA16" s="24">
        <f t="shared" si="10"/>
        <v>50000</v>
      </c>
      <c r="AB16" s="7"/>
      <c r="AC16" s="24">
        <f t="shared" si="10"/>
        <v>50000</v>
      </c>
      <c r="AD16" s="7"/>
      <c r="AE16" s="24">
        <f>AE17</f>
        <v>100000</v>
      </c>
      <c r="AF16" s="24">
        <f>AF17</f>
        <v>100000</v>
      </c>
    </row>
    <row r="17" spans="1:32" s="36" customFormat="1" ht="30.75" customHeight="1">
      <c r="A17" s="6" t="s">
        <v>22</v>
      </c>
      <c r="B17" s="33" t="s">
        <v>21</v>
      </c>
      <c r="C17" s="19">
        <v>50000</v>
      </c>
      <c r="D17" s="24">
        <f aca="true" t="shared" si="11" ref="D17:D35">E17-C17</f>
        <v>0</v>
      </c>
      <c r="E17" s="34">
        <v>50000</v>
      </c>
      <c r="F17" s="35"/>
      <c r="G17" s="34">
        <f t="shared" si="0"/>
        <v>50000</v>
      </c>
      <c r="H17" s="28">
        <v>0</v>
      </c>
      <c r="I17" s="24">
        <f t="shared" si="1"/>
        <v>50000</v>
      </c>
      <c r="J17" s="35"/>
      <c r="K17" s="24">
        <f t="shared" si="2"/>
        <v>50000</v>
      </c>
      <c r="L17" s="35"/>
      <c r="M17" s="34">
        <f t="shared" si="3"/>
        <v>50000</v>
      </c>
      <c r="N17" s="35"/>
      <c r="O17" s="34">
        <f t="shared" si="4"/>
        <v>50000</v>
      </c>
      <c r="P17" s="35"/>
      <c r="Q17" s="34">
        <f t="shared" si="5"/>
        <v>50000</v>
      </c>
      <c r="R17" s="35"/>
      <c r="S17" s="34">
        <f t="shared" si="6"/>
        <v>50000</v>
      </c>
      <c r="T17" s="35"/>
      <c r="U17" s="35">
        <f t="shared" si="7"/>
        <v>50000</v>
      </c>
      <c r="V17" s="35"/>
      <c r="W17" s="35">
        <f t="shared" si="8"/>
        <v>50000</v>
      </c>
      <c r="X17" s="35"/>
      <c r="Y17" s="35">
        <f t="shared" si="9"/>
        <v>50000</v>
      </c>
      <c r="Z17" s="34"/>
      <c r="AA17" s="34">
        <f t="shared" si="10"/>
        <v>50000</v>
      </c>
      <c r="AB17" s="35"/>
      <c r="AC17" s="34">
        <f t="shared" si="10"/>
        <v>50000</v>
      </c>
      <c r="AD17" s="35"/>
      <c r="AE17" s="24">
        <v>100000</v>
      </c>
      <c r="AF17" s="34">
        <v>100000</v>
      </c>
    </row>
    <row r="18" spans="1:32" s="39" customFormat="1" ht="33.75" customHeight="1">
      <c r="A18" s="3" t="s">
        <v>23</v>
      </c>
      <c r="B18" s="1" t="s">
        <v>24</v>
      </c>
      <c r="C18" s="15">
        <f>C19-C23</f>
        <v>35000</v>
      </c>
      <c r="D18" s="24">
        <f t="shared" si="11"/>
        <v>0</v>
      </c>
      <c r="E18" s="15">
        <f>E19-E23</f>
        <v>35000</v>
      </c>
      <c r="F18" s="37"/>
      <c r="G18" s="38">
        <f t="shared" si="0"/>
        <v>35000</v>
      </c>
      <c r="H18" s="38">
        <f>H19</f>
        <v>41300</v>
      </c>
      <c r="I18" s="17">
        <f t="shared" si="1"/>
        <v>76300</v>
      </c>
      <c r="J18" s="37"/>
      <c r="K18" s="17">
        <f t="shared" si="2"/>
        <v>76300</v>
      </c>
      <c r="L18" s="37"/>
      <c r="M18" s="17">
        <f t="shared" si="3"/>
        <v>76300</v>
      </c>
      <c r="N18" s="37"/>
      <c r="O18" s="38">
        <f t="shared" si="4"/>
        <v>76300</v>
      </c>
      <c r="P18" s="37"/>
      <c r="Q18" s="17">
        <f t="shared" si="5"/>
        <v>76300</v>
      </c>
      <c r="R18" s="37"/>
      <c r="S18" s="38">
        <f t="shared" si="6"/>
        <v>76300</v>
      </c>
      <c r="T18" s="37"/>
      <c r="U18" s="37">
        <f t="shared" si="7"/>
        <v>76300</v>
      </c>
      <c r="V18" s="37"/>
      <c r="W18" s="37">
        <f t="shared" si="8"/>
        <v>76300</v>
      </c>
      <c r="X18" s="37"/>
      <c r="Y18" s="37">
        <f t="shared" si="9"/>
        <v>76300</v>
      </c>
      <c r="Z18" s="38">
        <f>Z19</f>
        <v>30000</v>
      </c>
      <c r="AA18" s="38">
        <f t="shared" si="10"/>
        <v>106300</v>
      </c>
      <c r="AB18" s="37"/>
      <c r="AC18" s="38">
        <f t="shared" si="10"/>
        <v>106300</v>
      </c>
      <c r="AD18" s="37"/>
      <c r="AE18" s="17">
        <f>AE19-AE21</f>
        <v>-76300</v>
      </c>
      <c r="AF18" s="17">
        <f>AF19-AF21</f>
        <v>-76300</v>
      </c>
    </row>
    <row r="19" spans="1:32" s="36" customFormat="1" ht="33" customHeight="1">
      <c r="A19" s="6" t="s">
        <v>25</v>
      </c>
      <c r="B19" s="33" t="s">
        <v>26</v>
      </c>
      <c r="C19" s="19">
        <f>C22</f>
        <v>35000</v>
      </c>
      <c r="D19" s="24">
        <f t="shared" si="11"/>
        <v>0</v>
      </c>
      <c r="E19" s="19">
        <f>E22</f>
        <v>35000</v>
      </c>
      <c r="F19" s="35"/>
      <c r="G19" s="34">
        <f t="shared" si="0"/>
        <v>35000</v>
      </c>
      <c r="H19" s="29">
        <f>H22</f>
        <v>41300</v>
      </c>
      <c r="I19" s="24">
        <f t="shared" si="1"/>
        <v>76300</v>
      </c>
      <c r="J19" s="35"/>
      <c r="K19" s="24">
        <f t="shared" si="2"/>
        <v>76300</v>
      </c>
      <c r="L19" s="35"/>
      <c r="M19" s="24">
        <f t="shared" si="3"/>
        <v>76300</v>
      </c>
      <c r="N19" s="35"/>
      <c r="O19" s="34">
        <f t="shared" si="4"/>
        <v>76300</v>
      </c>
      <c r="P19" s="35"/>
      <c r="Q19" s="34">
        <f t="shared" si="5"/>
        <v>76300</v>
      </c>
      <c r="R19" s="35"/>
      <c r="S19" s="34">
        <f t="shared" si="6"/>
        <v>76300</v>
      </c>
      <c r="T19" s="35"/>
      <c r="U19" s="35">
        <f t="shared" si="7"/>
        <v>76300</v>
      </c>
      <c r="V19" s="35"/>
      <c r="W19" s="35">
        <f t="shared" si="8"/>
        <v>76300</v>
      </c>
      <c r="X19" s="35"/>
      <c r="Y19" s="35">
        <f t="shared" si="9"/>
        <v>76300</v>
      </c>
      <c r="Z19" s="34">
        <f>Z22</f>
        <v>30000</v>
      </c>
      <c r="AA19" s="34">
        <f t="shared" si="10"/>
        <v>106300</v>
      </c>
      <c r="AB19" s="35"/>
      <c r="AC19" s="34">
        <f t="shared" si="10"/>
        <v>106300</v>
      </c>
      <c r="AD19" s="35"/>
      <c r="AE19" s="24">
        <f>AE20</f>
        <v>0</v>
      </c>
      <c r="AF19" s="24">
        <f>AF20</f>
        <v>0</v>
      </c>
    </row>
    <row r="20" spans="1:32" s="36" customFormat="1" ht="33" customHeight="1">
      <c r="A20" s="6" t="s">
        <v>27</v>
      </c>
      <c r="B20" s="18" t="s">
        <v>28</v>
      </c>
      <c r="C20" s="19"/>
      <c r="D20" s="24"/>
      <c r="E20" s="19"/>
      <c r="F20" s="35"/>
      <c r="G20" s="34"/>
      <c r="H20" s="29"/>
      <c r="I20" s="24"/>
      <c r="J20" s="35"/>
      <c r="K20" s="24"/>
      <c r="L20" s="35"/>
      <c r="M20" s="24"/>
      <c r="N20" s="35"/>
      <c r="O20" s="34"/>
      <c r="P20" s="35"/>
      <c r="Q20" s="34"/>
      <c r="R20" s="35"/>
      <c r="S20" s="34"/>
      <c r="T20" s="35"/>
      <c r="U20" s="35"/>
      <c r="V20" s="35"/>
      <c r="W20" s="35"/>
      <c r="X20" s="35"/>
      <c r="Y20" s="35"/>
      <c r="Z20" s="34"/>
      <c r="AA20" s="34"/>
      <c r="AB20" s="35"/>
      <c r="AC20" s="34"/>
      <c r="AD20" s="35"/>
      <c r="AE20" s="24">
        <v>0</v>
      </c>
      <c r="AF20" s="29">
        <v>0</v>
      </c>
    </row>
    <row r="21" spans="1:32" s="36" customFormat="1" ht="33" customHeight="1">
      <c r="A21" s="6" t="s">
        <v>29</v>
      </c>
      <c r="B21" s="18" t="s">
        <v>58</v>
      </c>
      <c r="C21" s="19"/>
      <c r="D21" s="24"/>
      <c r="E21" s="19"/>
      <c r="F21" s="35"/>
      <c r="G21" s="34"/>
      <c r="H21" s="29"/>
      <c r="I21" s="24"/>
      <c r="J21" s="35"/>
      <c r="K21" s="24"/>
      <c r="L21" s="35"/>
      <c r="M21" s="24"/>
      <c r="N21" s="35"/>
      <c r="O21" s="34"/>
      <c r="P21" s="35"/>
      <c r="Q21" s="34"/>
      <c r="R21" s="35"/>
      <c r="S21" s="34"/>
      <c r="T21" s="35"/>
      <c r="U21" s="35"/>
      <c r="V21" s="35"/>
      <c r="W21" s="35"/>
      <c r="X21" s="35"/>
      <c r="Y21" s="35"/>
      <c r="Z21" s="34"/>
      <c r="AA21" s="34"/>
      <c r="AB21" s="35"/>
      <c r="AC21" s="34"/>
      <c r="AD21" s="35"/>
      <c r="AE21" s="24">
        <f>AE22</f>
        <v>76300</v>
      </c>
      <c r="AF21" s="24">
        <f>AF22</f>
        <v>76300</v>
      </c>
    </row>
    <row r="22" spans="1:32" s="36" customFormat="1" ht="33.75" customHeight="1">
      <c r="A22" s="6" t="s">
        <v>31</v>
      </c>
      <c r="B22" s="18" t="s">
        <v>57</v>
      </c>
      <c r="C22" s="19">
        <v>35000</v>
      </c>
      <c r="D22" s="24">
        <f t="shared" si="11"/>
        <v>0</v>
      </c>
      <c r="E22" s="34">
        <v>35000</v>
      </c>
      <c r="F22" s="35"/>
      <c r="G22" s="34">
        <f t="shared" si="0"/>
        <v>35000</v>
      </c>
      <c r="H22" s="29">
        <v>41300</v>
      </c>
      <c r="I22" s="24">
        <f t="shared" si="1"/>
        <v>76300</v>
      </c>
      <c r="J22" s="35"/>
      <c r="K22" s="24">
        <f t="shared" si="2"/>
        <v>76300</v>
      </c>
      <c r="L22" s="35"/>
      <c r="M22" s="24">
        <f t="shared" si="3"/>
        <v>76300</v>
      </c>
      <c r="N22" s="35"/>
      <c r="O22" s="34">
        <f t="shared" si="4"/>
        <v>76300</v>
      </c>
      <c r="P22" s="35"/>
      <c r="Q22" s="34">
        <f t="shared" si="5"/>
        <v>76300</v>
      </c>
      <c r="R22" s="35"/>
      <c r="S22" s="34">
        <f t="shared" si="6"/>
        <v>76300</v>
      </c>
      <c r="T22" s="35"/>
      <c r="U22" s="35">
        <f t="shared" si="7"/>
        <v>76300</v>
      </c>
      <c r="V22" s="35"/>
      <c r="W22" s="35">
        <f t="shared" si="8"/>
        <v>76300</v>
      </c>
      <c r="X22" s="35"/>
      <c r="Y22" s="35">
        <f t="shared" si="9"/>
        <v>76300</v>
      </c>
      <c r="Z22" s="34">
        <v>30000</v>
      </c>
      <c r="AA22" s="34">
        <f t="shared" si="10"/>
        <v>106300</v>
      </c>
      <c r="AB22" s="35"/>
      <c r="AC22" s="34">
        <f t="shared" si="10"/>
        <v>106300</v>
      </c>
      <c r="AD22" s="35"/>
      <c r="AE22" s="24">
        <v>76300</v>
      </c>
      <c r="AF22" s="29">
        <v>76300</v>
      </c>
    </row>
    <row r="23" spans="1:32" s="36" customFormat="1" ht="27.75" hidden="1">
      <c r="A23" s="6" t="s">
        <v>29</v>
      </c>
      <c r="B23" s="33" t="s">
        <v>30</v>
      </c>
      <c r="C23" s="19">
        <f>C24</f>
        <v>0</v>
      </c>
      <c r="D23" s="24">
        <f t="shared" si="11"/>
        <v>0</v>
      </c>
      <c r="E23" s="34"/>
      <c r="F23" s="35"/>
      <c r="G23" s="34">
        <f t="shared" si="0"/>
        <v>0</v>
      </c>
      <c r="H23" s="28"/>
      <c r="I23" s="24">
        <f t="shared" si="1"/>
        <v>0</v>
      </c>
      <c r="J23" s="35"/>
      <c r="K23" s="17">
        <f t="shared" si="2"/>
        <v>0</v>
      </c>
      <c r="L23" s="35"/>
      <c r="M23" s="34">
        <f t="shared" si="3"/>
        <v>0</v>
      </c>
      <c r="N23" s="35"/>
      <c r="O23" s="34">
        <f t="shared" si="4"/>
        <v>0</v>
      </c>
      <c r="P23" s="35"/>
      <c r="Q23" s="34">
        <f t="shared" si="5"/>
        <v>0</v>
      </c>
      <c r="R23" s="35"/>
      <c r="S23" s="34">
        <f t="shared" si="6"/>
        <v>0</v>
      </c>
      <c r="T23" s="35"/>
      <c r="U23" s="35">
        <f t="shared" si="7"/>
        <v>0</v>
      </c>
      <c r="V23" s="35"/>
      <c r="W23" s="35">
        <f t="shared" si="8"/>
        <v>0</v>
      </c>
      <c r="X23" s="35"/>
      <c r="Y23" s="35">
        <f t="shared" si="9"/>
        <v>0</v>
      </c>
      <c r="Z23" s="34"/>
      <c r="AA23" s="34">
        <f t="shared" si="10"/>
        <v>0</v>
      </c>
      <c r="AB23" s="35"/>
      <c r="AC23" s="34">
        <f t="shared" si="10"/>
        <v>0</v>
      </c>
      <c r="AD23" s="35"/>
      <c r="AE23" s="35"/>
      <c r="AF23" s="35"/>
    </row>
    <row r="24" spans="1:32" s="36" customFormat="1" ht="27.75" hidden="1">
      <c r="A24" s="6" t="s">
        <v>31</v>
      </c>
      <c r="B24" s="33" t="s">
        <v>32</v>
      </c>
      <c r="C24" s="19"/>
      <c r="D24" s="24">
        <f t="shared" si="11"/>
        <v>0</v>
      </c>
      <c r="E24" s="34"/>
      <c r="F24" s="35"/>
      <c r="G24" s="34">
        <f t="shared" si="0"/>
        <v>0</v>
      </c>
      <c r="H24" s="28"/>
      <c r="I24" s="24">
        <f t="shared" si="1"/>
        <v>0</v>
      </c>
      <c r="J24" s="35"/>
      <c r="K24" s="17">
        <f t="shared" si="2"/>
        <v>0</v>
      </c>
      <c r="L24" s="35"/>
      <c r="M24" s="34">
        <f t="shared" si="3"/>
        <v>0</v>
      </c>
      <c r="N24" s="35"/>
      <c r="O24" s="34">
        <f t="shared" si="4"/>
        <v>0</v>
      </c>
      <c r="P24" s="35"/>
      <c r="Q24" s="34">
        <f t="shared" si="5"/>
        <v>0</v>
      </c>
      <c r="R24" s="35"/>
      <c r="S24" s="34">
        <f t="shared" si="6"/>
        <v>0</v>
      </c>
      <c r="T24" s="35"/>
      <c r="U24" s="35">
        <f t="shared" si="7"/>
        <v>0</v>
      </c>
      <c r="V24" s="35"/>
      <c r="W24" s="35">
        <f t="shared" si="8"/>
        <v>0</v>
      </c>
      <c r="X24" s="35"/>
      <c r="Y24" s="35">
        <f t="shared" si="9"/>
        <v>0</v>
      </c>
      <c r="Z24" s="34"/>
      <c r="AA24" s="34">
        <f t="shared" si="10"/>
        <v>0</v>
      </c>
      <c r="AB24" s="35"/>
      <c r="AC24" s="34">
        <f t="shared" si="10"/>
        <v>0</v>
      </c>
      <c r="AD24" s="35"/>
      <c r="AE24" s="35"/>
      <c r="AF24" s="35"/>
    </row>
    <row r="25" spans="1:32" s="12" customFormat="1" ht="27.75" customHeight="1">
      <c r="A25" s="3" t="s">
        <v>33</v>
      </c>
      <c r="B25" s="1" t="s">
        <v>34</v>
      </c>
      <c r="C25" s="15">
        <f>C26+C30</f>
        <v>37534</v>
      </c>
      <c r="D25" s="17">
        <f t="shared" si="11"/>
        <v>35031</v>
      </c>
      <c r="E25" s="17">
        <f>E26+E30</f>
        <v>72565</v>
      </c>
      <c r="F25" s="17">
        <f>F26+F30</f>
        <v>0</v>
      </c>
      <c r="G25" s="17">
        <f t="shared" si="0"/>
        <v>72565</v>
      </c>
      <c r="H25" s="17">
        <f>H26+H30</f>
        <v>0</v>
      </c>
      <c r="I25" s="17">
        <f t="shared" si="1"/>
        <v>72565</v>
      </c>
      <c r="J25" s="17">
        <f>J26+J30</f>
        <v>0</v>
      </c>
      <c r="K25" s="17">
        <f t="shared" si="2"/>
        <v>72565</v>
      </c>
      <c r="L25" s="17">
        <f>L26+L30</f>
        <v>0</v>
      </c>
      <c r="M25" s="17">
        <f t="shared" si="3"/>
        <v>72565</v>
      </c>
      <c r="N25" s="17">
        <f>N26+N30</f>
        <v>0</v>
      </c>
      <c r="O25" s="17">
        <f t="shared" si="4"/>
        <v>72565</v>
      </c>
      <c r="P25" s="17">
        <f>P26+P30</f>
        <v>0</v>
      </c>
      <c r="Q25" s="17">
        <f t="shared" si="5"/>
        <v>72565</v>
      </c>
      <c r="R25" s="11">
        <f>R26+R30</f>
        <v>4614.800000000003</v>
      </c>
      <c r="S25" s="17">
        <f t="shared" si="6"/>
        <v>77179.8</v>
      </c>
      <c r="T25" s="11">
        <f>T26+T30</f>
        <v>0</v>
      </c>
      <c r="U25" s="11">
        <f t="shared" si="7"/>
        <v>77179.8</v>
      </c>
      <c r="V25" s="17">
        <f>V30+V26</f>
        <v>0</v>
      </c>
      <c r="W25" s="11">
        <f t="shared" si="8"/>
        <v>77179.8</v>
      </c>
      <c r="X25" s="11">
        <f>X26+X30</f>
        <v>0</v>
      </c>
      <c r="Y25" s="11">
        <f t="shared" si="9"/>
        <v>77179.8</v>
      </c>
      <c r="Z25" s="17">
        <f>Z26+Z30</f>
        <v>0</v>
      </c>
      <c r="AA25" s="17">
        <f t="shared" si="10"/>
        <v>77179.8</v>
      </c>
      <c r="AB25" s="11"/>
      <c r="AC25" s="17">
        <f t="shared" si="10"/>
        <v>77179.8</v>
      </c>
      <c r="AD25" s="24">
        <v>0</v>
      </c>
      <c r="AE25" s="17">
        <f>AE29+AE33</f>
        <v>-918.7999999998137</v>
      </c>
      <c r="AF25" s="17">
        <f>AF29+AF33</f>
        <v>-9570.100000000093</v>
      </c>
    </row>
    <row r="26" spans="1:32" s="8" customFormat="1" ht="24.75" customHeight="1">
      <c r="A26" s="6" t="s">
        <v>35</v>
      </c>
      <c r="B26" s="33" t="s">
        <v>6</v>
      </c>
      <c r="C26" s="19">
        <f>C27</f>
        <v>-3113809.7</v>
      </c>
      <c r="D26" s="24">
        <f t="shared" si="11"/>
        <v>-27540</v>
      </c>
      <c r="E26" s="24">
        <f aca="true" t="shared" si="12" ref="E26:F28">E27</f>
        <v>-3141349.7</v>
      </c>
      <c r="F26" s="7">
        <f t="shared" si="12"/>
        <v>-114997</v>
      </c>
      <c r="G26" s="24">
        <f t="shared" si="0"/>
        <v>-3256346.7</v>
      </c>
      <c r="H26" s="24">
        <f>H27</f>
        <v>-52283</v>
      </c>
      <c r="I26" s="24">
        <f t="shared" si="1"/>
        <v>-3308629.7</v>
      </c>
      <c r="J26" s="24">
        <f>J27</f>
        <v>-88000</v>
      </c>
      <c r="K26" s="24">
        <f t="shared" si="2"/>
        <v>-3396629.7</v>
      </c>
      <c r="L26" s="7">
        <f>L27</f>
        <v>-155185.3</v>
      </c>
      <c r="M26" s="24">
        <f t="shared" si="3"/>
        <v>-3551815</v>
      </c>
      <c r="N26" s="7">
        <f>N27</f>
        <v>-67712.6</v>
      </c>
      <c r="O26" s="24">
        <f t="shared" si="4"/>
        <v>-3619527.6</v>
      </c>
      <c r="P26" s="7">
        <f>P27</f>
        <v>-214225.5</v>
      </c>
      <c r="Q26" s="24">
        <f t="shared" si="5"/>
        <v>-3833753.1</v>
      </c>
      <c r="R26" s="7">
        <f>R27</f>
        <v>-24129.1</v>
      </c>
      <c r="S26" s="24">
        <f t="shared" si="6"/>
        <v>-3857882.2</v>
      </c>
      <c r="T26" s="7">
        <f>-36527.7-17000</f>
        <v>-53527.7</v>
      </c>
      <c r="U26" s="7">
        <f t="shared" si="7"/>
        <v>-3911409.9000000004</v>
      </c>
      <c r="V26" s="7">
        <f>-219669+13470</f>
        <v>-206199</v>
      </c>
      <c r="W26" s="7">
        <f t="shared" si="8"/>
        <v>-4117608.9000000004</v>
      </c>
      <c r="X26" s="7">
        <f>-7100-11392.7</f>
        <v>-18492.7</v>
      </c>
      <c r="Y26" s="7">
        <f t="shared" si="9"/>
        <v>-4136101.6000000006</v>
      </c>
      <c r="Z26" s="24">
        <f>Z27</f>
        <v>-7568</v>
      </c>
      <c r="AA26" s="24">
        <f t="shared" si="10"/>
        <v>-4143669.6000000006</v>
      </c>
      <c r="AB26" s="24">
        <v>-532263</v>
      </c>
      <c r="AC26" s="24">
        <f t="shared" si="10"/>
        <v>-4675932.600000001</v>
      </c>
      <c r="AD26" s="7">
        <v>-2550.7</v>
      </c>
      <c r="AE26" s="24">
        <f>AE29</f>
        <v>-4173264</v>
      </c>
      <c r="AF26" s="24">
        <f>AF29</f>
        <v>-3340497.7</v>
      </c>
    </row>
    <row r="27" spans="1:32" s="8" customFormat="1" ht="24" customHeight="1">
      <c r="A27" s="6" t="s">
        <v>38</v>
      </c>
      <c r="B27" s="33" t="s">
        <v>36</v>
      </c>
      <c r="C27" s="19">
        <f>C28</f>
        <v>-3113809.7</v>
      </c>
      <c r="D27" s="24">
        <f t="shared" si="11"/>
        <v>-27540</v>
      </c>
      <c r="E27" s="24">
        <f t="shared" si="12"/>
        <v>-3141349.7</v>
      </c>
      <c r="F27" s="7">
        <f t="shared" si="12"/>
        <v>-114997</v>
      </c>
      <c r="G27" s="24">
        <f t="shared" si="0"/>
        <v>-3256346.7</v>
      </c>
      <c r="H27" s="24">
        <f>H28</f>
        <v>-52283</v>
      </c>
      <c r="I27" s="24">
        <f t="shared" si="1"/>
        <v>-3308629.7</v>
      </c>
      <c r="J27" s="24">
        <f>J28</f>
        <v>-88000</v>
      </c>
      <c r="K27" s="24">
        <f t="shared" si="2"/>
        <v>-3396629.7</v>
      </c>
      <c r="L27" s="7">
        <f>L28</f>
        <v>-155185.3</v>
      </c>
      <c r="M27" s="24">
        <f t="shared" si="3"/>
        <v>-3551815</v>
      </c>
      <c r="N27" s="7">
        <f>N28</f>
        <v>-67712.6</v>
      </c>
      <c r="O27" s="24">
        <f t="shared" si="4"/>
        <v>-3619527.6</v>
      </c>
      <c r="P27" s="7">
        <f>P28</f>
        <v>-214225.5</v>
      </c>
      <c r="Q27" s="24">
        <f t="shared" si="5"/>
        <v>-3833753.1</v>
      </c>
      <c r="R27" s="7">
        <f>R28</f>
        <v>-24129.1</v>
      </c>
      <c r="S27" s="24">
        <f t="shared" si="6"/>
        <v>-3857882.2</v>
      </c>
      <c r="T27" s="7">
        <f>T26</f>
        <v>-53527.7</v>
      </c>
      <c r="U27" s="7">
        <f t="shared" si="7"/>
        <v>-3911409.9000000004</v>
      </c>
      <c r="V27" s="7">
        <f>V26</f>
        <v>-206199</v>
      </c>
      <c r="W27" s="7">
        <f t="shared" si="8"/>
        <v>-4117608.9000000004</v>
      </c>
      <c r="X27" s="7">
        <f>X26</f>
        <v>-18492.7</v>
      </c>
      <c r="Y27" s="7">
        <f t="shared" si="9"/>
        <v>-4136101.6000000006</v>
      </c>
      <c r="Z27" s="24">
        <f>Z28</f>
        <v>-7568</v>
      </c>
      <c r="AA27" s="24">
        <f t="shared" si="10"/>
        <v>-4143669.6000000006</v>
      </c>
      <c r="AB27" s="24">
        <v>-532263</v>
      </c>
      <c r="AC27" s="24">
        <f t="shared" si="10"/>
        <v>-4675932.600000001</v>
      </c>
      <c r="AD27" s="7">
        <v>-2550.7</v>
      </c>
      <c r="AE27" s="24">
        <f>AE29</f>
        <v>-4173264</v>
      </c>
      <c r="AF27" s="24">
        <f>AF29</f>
        <v>-3340497.7</v>
      </c>
    </row>
    <row r="28" spans="1:32" s="8" customFormat="1" ht="21.75" customHeight="1">
      <c r="A28" s="6" t="s">
        <v>37</v>
      </c>
      <c r="B28" s="33" t="s">
        <v>39</v>
      </c>
      <c r="C28" s="19">
        <f>C29</f>
        <v>-3113809.7</v>
      </c>
      <c r="D28" s="24">
        <f t="shared" si="11"/>
        <v>-27540</v>
      </c>
      <c r="E28" s="19">
        <f t="shared" si="12"/>
        <v>-3141349.7</v>
      </c>
      <c r="F28" s="24">
        <f t="shared" si="12"/>
        <v>-114997</v>
      </c>
      <c r="G28" s="24">
        <f t="shared" si="0"/>
        <v>-3256346.7</v>
      </c>
      <c r="H28" s="24">
        <f>H29</f>
        <v>-52283</v>
      </c>
      <c r="I28" s="24">
        <f t="shared" si="1"/>
        <v>-3308629.7</v>
      </c>
      <c r="J28" s="24">
        <f>J29</f>
        <v>-88000</v>
      </c>
      <c r="K28" s="24">
        <f t="shared" si="2"/>
        <v>-3396629.7</v>
      </c>
      <c r="L28" s="7">
        <f>L29</f>
        <v>-155185.3</v>
      </c>
      <c r="M28" s="24">
        <f t="shared" si="3"/>
        <v>-3551815</v>
      </c>
      <c r="N28" s="7">
        <f>N29</f>
        <v>-67712.6</v>
      </c>
      <c r="O28" s="24">
        <f t="shared" si="4"/>
        <v>-3619527.6</v>
      </c>
      <c r="P28" s="7">
        <f>P29</f>
        <v>-214225.5</v>
      </c>
      <c r="Q28" s="24">
        <f t="shared" si="5"/>
        <v>-3833753.1</v>
      </c>
      <c r="R28" s="7">
        <f>R29</f>
        <v>-24129.1</v>
      </c>
      <c r="S28" s="24">
        <f t="shared" si="6"/>
        <v>-3857882.2</v>
      </c>
      <c r="T28" s="7">
        <f>T27</f>
        <v>-53527.7</v>
      </c>
      <c r="U28" s="7">
        <f t="shared" si="7"/>
        <v>-3911409.9000000004</v>
      </c>
      <c r="V28" s="7">
        <f>V27</f>
        <v>-206199</v>
      </c>
      <c r="W28" s="7">
        <f t="shared" si="8"/>
        <v>-4117608.9000000004</v>
      </c>
      <c r="X28" s="7">
        <f>X27</f>
        <v>-18492.7</v>
      </c>
      <c r="Y28" s="7">
        <f t="shared" si="9"/>
        <v>-4136101.6000000006</v>
      </c>
      <c r="Z28" s="24">
        <f>Z29</f>
        <v>-7568</v>
      </c>
      <c r="AA28" s="24">
        <f t="shared" si="10"/>
        <v>-4143669.6000000006</v>
      </c>
      <c r="AB28" s="24">
        <v>-532263</v>
      </c>
      <c r="AC28" s="24">
        <f t="shared" si="10"/>
        <v>-4675932.600000001</v>
      </c>
      <c r="AD28" s="7">
        <v>-2550.7</v>
      </c>
      <c r="AE28" s="24">
        <f>AE29</f>
        <v>-4173264</v>
      </c>
      <c r="AF28" s="24">
        <f>AF29</f>
        <v>-3340497.7</v>
      </c>
    </row>
    <row r="29" spans="1:32" s="8" customFormat="1" ht="30.75" customHeight="1">
      <c r="A29" s="6" t="s">
        <v>40</v>
      </c>
      <c r="B29" s="33" t="s">
        <v>7</v>
      </c>
      <c r="C29" s="19">
        <f>-2640955.7-442282-30572</f>
        <v>-3113809.7</v>
      </c>
      <c r="D29" s="24">
        <f t="shared" si="11"/>
        <v>-27540</v>
      </c>
      <c r="E29" s="24">
        <v>-3141349.7</v>
      </c>
      <c r="F29" s="24">
        <v>-114997</v>
      </c>
      <c r="G29" s="24">
        <f t="shared" si="0"/>
        <v>-3256346.7</v>
      </c>
      <c r="H29" s="24">
        <f>-(41300+10983)</f>
        <v>-52283</v>
      </c>
      <c r="I29" s="24">
        <f t="shared" si="1"/>
        <v>-3308629.7</v>
      </c>
      <c r="J29" s="24">
        <v>-88000</v>
      </c>
      <c r="K29" s="24">
        <f t="shared" si="2"/>
        <v>-3396629.7</v>
      </c>
      <c r="L29" s="7">
        <v>-155185.3</v>
      </c>
      <c r="M29" s="24">
        <f t="shared" si="3"/>
        <v>-3551815</v>
      </c>
      <c r="N29" s="7">
        <f>-67712.6</f>
        <v>-67712.6</v>
      </c>
      <c r="O29" s="24">
        <f t="shared" si="4"/>
        <v>-3619527.6</v>
      </c>
      <c r="P29" s="7">
        <v>-214225.5</v>
      </c>
      <c r="Q29" s="24">
        <f t="shared" si="5"/>
        <v>-3833753.1</v>
      </c>
      <c r="R29" s="7">
        <v>-24129.1</v>
      </c>
      <c r="S29" s="24">
        <f t="shared" si="6"/>
        <v>-3857882.2</v>
      </c>
      <c r="T29" s="7">
        <f>T28</f>
        <v>-53527.7</v>
      </c>
      <c r="U29" s="7">
        <f t="shared" si="7"/>
        <v>-3911409.9000000004</v>
      </c>
      <c r="V29" s="7">
        <f>V28</f>
        <v>-206199</v>
      </c>
      <c r="W29" s="7">
        <f t="shared" si="8"/>
        <v>-4117608.9000000004</v>
      </c>
      <c r="X29" s="7">
        <f>X28</f>
        <v>-18492.7</v>
      </c>
      <c r="Y29" s="7">
        <f t="shared" si="9"/>
        <v>-4136101.6000000006</v>
      </c>
      <c r="Z29" s="24">
        <v>-7568</v>
      </c>
      <c r="AA29" s="24">
        <f t="shared" si="10"/>
        <v>-4143669.6000000006</v>
      </c>
      <c r="AB29" s="24">
        <v>-532463</v>
      </c>
      <c r="AC29" s="24">
        <f t="shared" si="10"/>
        <v>-4676132.600000001</v>
      </c>
      <c r="AD29" s="7">
        <v>-2550.7</v>
      </c>
      <c r="AE29" s="24">
        <v>-4173264</v>
      </c>
      <c r="AF29" s="7">
        <v>-3340497.7</v>
      </c>
    </row>
    <row r="30" spans="1:32" s="8" customFormat="1" ht="24.75" customHeight="1">
      <c r="A30" s="6" t="s">
        <v>41</v>
      </c>
      <c r="B30" s="33" t="s">
        <v>8</v>
      </c>
      <c r="C30" s="19">
        <f>C31</f>
        <v>3151343.7</v>
      </c>
      <c r="D30" s="24">
        <f t="shared" si="11"/>
        <v>62571</v>
      </c>
      <c r="E30" s="24">
        <f aca="true" t="shared" si="13" ref="E30:F32">E31</f>
        <v>3213914.7</v>
      </c>
      <c r="F30" s="24">
        <f t="shared" si="13"/>
        <v>114997</v>
      </c>
      <c r="G30" s="24">
        <f t="shared" si="0"/>
        <v>3328911.7</v>
      </c>
      <c r="H30" s="24">
        <f>H31</f>
        <v>52283</v>
      </c>
      <c r="I30" s="24">
        <f t="shared" si="1"/>
        <v>3381194.7</v>
      </c>
      <c r="J30" s="24">
        <f>J31</f>
        <v>88000</v>
      </c>
      <c r="K30" s="24">
        <f t="shared" si="2"/>
        <v>3469194.7</v>
      </c>
      <c r="L30" s="7">
        <f>L31</f>
        <v>155185.3</v>
      </c>
      <c r="M30" s="24">
        <f t="shared" si="3"/>
        <v>3624380</v>
      </c>
      <c r="N30" s="7">
        <f>N31</f>
        <v>67712.6</v>
      </c>
      <c r="O30" s="24">
        <f t="shared" si="4"/>
        <v>3692092.6</v>
      </c>
      <c r="P30" s="7">
        <f>P31</f>
        <v>214225.5</v>
      </c>
      <c r="Q30" s="24">
        <f t="shared" si="5"/>
        <v>3906318.1</v>
      </c>
      <c r="R30" s="7">
        <f>R31</f>
        <v>28743.9</v>
      </c>
      <c r="S30" s="24">
        <f t="shared" si="6"/>
        <v>3935062</v>
      </c>
      <c r="T30" s="7">
        <v>53527.7</v>
      </c>
      <c r="U30" s="7">
        <f t="shared" si="7"/>
        <v>3988589.7</v>
      </c>
      <c r="V30" s="7">
        <f>219669-13470</f>
        <v>206199</v>
      </c>
      <c r="W30" s="7">
        <f t="shared" si="8"/>
        <v>4194788.7</v>
      </c>
      <c r="X30" s="7">
        <v>18492.7</v>
      </c>
      <c r="Y30" s="7">
        <f t="shared" si="9"/>
        <v>4213281.4</v>
      </c>
      <c r="Z30" s="24">
        <f>Z31</f>
        <v>7568</v>
      </c>
      <c r="AA30" s="24">
        <f t="shared" si="10"/>
        <v>4220849.4</v>
      </c>
      <c r="AB30" s="24">
        <v>532263</v>
      </c>
      <c r="AC30" s="24">
        <f t="shared" si="10"/>
        <v>4753112.4</v>
      </c>
      <c r="AD30" s="7">
        <v>2550.7</v>
      </c>
      <c r="AE30" s="24">
        <f>AE33</f>
        <v>4172345.2</v>
      </c>
      <c r="AF30" s="24">
        <f>AF33</f>
        <v>3330927.6</v>
      </c>
    </row>
    <row r="31" spans="1:32" s="8" customFormat="1" ht="22.5" customHeight="1">
      <c r="A31" s="6" t="s">
        <v>42</v>
      </c>
      <c r="B31" s="33" t="s">
        <v>43</v>
      </c>
      <c r="C31" s="19">
        <f>C32</f>
        <v>3151343.7</v>
      </c>
      <c r="D31" s="24">
        <f t="shared" si="11"/>
        <v>62571</v>
      </c>
      <c r="E31" s="24">
        <f t="shared" si="13"/>
        <v>3213914.7</v>
      </c>
      <c r="F31" s="24">
        <f t="shared" si="13"/>
        <v>114997</v>
      </c>
      <c r="G31" s="24">
        <f t="shared" si="0"/>
        <v>3328911.7</v>
      </c>
      <c r="H31" s="24">
        <f>H32</f>
        <v>52283</v>
      </c>
      <c r="I31" s="24">
        <f t="shared" si="1"/>
        <v>3381194.7</v>
      </c>
      <c r="J31" s="24">
        <f>J32</f>
        <v>88000</v>
      </c>
      <c r="K31" s="24">
        <f t="shared" si="2"/>
        <v>3469194.7</v>
      </c>
      <c r="L31" s="7">
        <f>L32</f>
        <v>155185.3</v>
      </c>
      <c r="M31" s="24">
        <f t="shared" si="3"/>
        <v>3624380</v>
      </c>
      <c r="N31" s="7">
        <f>N32</f>
        <v>67712.6</v>
      </c>
      <c r="O31" s="24">
        <f t="shared" si="4"/>
        <v>3692092.6</v>
      </c>
      <c r="P31" s="7">
        <f>P32</f>
        <v>214225.5</v>
      </c>
      <c r="Q31" s="24">
        <f t="shared" si="5"/>
        <v>3906318.1</v>
      </c>
      <c r="R31" s="7">
        <f>R32</f>
        <v>28743.9</v>
      </c>
      <c r="S31" s="24">
        <f t="shared" si="6"/>
        <v>3935062</v>
      </c>
      <c r="T31" s="7">
        <v>53527.7</v>
      </c>
      <c r="U31" s="7">
        <f t="shared" si="7"/>
        <v>3988589.7</v>
      </c>
      <c r="V31" s="7">
        <f>V30</f>
        <v>206199</v>
      </c>
      <c r="W31" s="7">
        <f t="shared" si="8"/>
        <v>4194788.7</v>
      </c>
      <c r="X31" s="7">
        <f>X30</f>
        <v>18492.7</v>
      </c>
      <c r="Y31" s="7">
        <f t="shared" si="9"/>
        <v>4213281.4</v>
      </c>
      <c r="Z31" s="24">
        <f>Z32</f>
        <v>7568</v>
      </c>
      <c r="AA31" s="24">
        <f aca="true" t="shared" si="14" ref="AA31:AC36">Y31+Z31</f>
        <v>4220849.4</v>
      </c>
      <c r="AB31" s="24">
        <v>532263</v>
      </c>
      <c r="AC31" s="24">
        <f t="shared" si="14"/>
        <v>4753112.4</v>
      </c>
      <c r="AD31" s="7">
        <v>2550.7</v>
      </c>
      <c r="AE31" s="24">
        <f>AE33</f>
        <v>4172345.2</v>
      </c>
      <c r="AF31" s="24">
        <f>AF33</f>
        <v>3330927.6</v>
      </c>
    </row>
    <row r="32" spans="1:32" s="8" customFormat="1" ht="24.75" customHeight="1">
      <c r="A32" s="6" t="s">
        <v>44</v>
      </c>
      <c r="B32" s="33" t="s">
        <v>45</v>
      </c>
      <c r="C32" s="19">
        <f>C33</f>
        <v>3151343.7</v>
      </c>
      <c r="D32" s="24">
        <f t="shared" si="11"/>
        <v>62571</v>
      </c>
      <c r="E32" s="24">
        <f t="shared" si="13"/>
        <v>3213914.7</v>
      </c>
      <c r="F32" s="24">
        <f t="shared" si="13"/>
        <v>114997</v>
      </c>
      <c r="G32" s="24">
        <f t="shared" si="0"/>
        <v>3328911.7</v>
      </c>
      <c r="H32" s="24">
        <f>H33</f>
        <v>52283</v>
      </c>
      <c r="I32" s="24">
        <f t="shared" si="1"/>
        <v>3381194.7</v>
      </c>
      <c r="J32" s="24">
        <f>J33</f>
        <v>88000</v>
      </c>
      <c r="K32" s="24">
        <f t="shared" si="2"/>
        <v>3469194.7</v>
      </c>
      <c r="L32" s="7">
        <f>L33</f>
        <v>155185.3</v>
      </c>
      <c r="M32" s="24">
        <f t="shared" si="3"/>
        <v>3624380</v>
      </c>
      <c r="N32" s="7">
        <f>N33</f>
        <v>67712.6</v>
      </c>
      <c r="O32" s="24">
        <f t="shared" si="4"/>
        <v>3692092.6</v>
      </c>
      <c r="P32" s="7">
        <f>P33</f>
        <v>214225.5</v>
      </c>
      <c r="Q32" s="24">
        <f t="shared" si="5"/>
        <v>3906318.1</v>
      </c>
      <c r="R32" s="7">
        <f>R33</f>
        <v>28743.9</v>
      </c>
      <c r="S32" s="24">
        <f t="shared" si="6"/>
        <v>3935062</v>
      </c>
      <c r="T32" s="7">
        <v>53527.7</v>
      </c>
      <c r="U32" s="7">
        <f t="shared" si="7"/>
        <v>3988589.7</v>
      </c>
      <c r="V32" s="7">
        <f>V31</f>
        <v>206199</v>
      </c>
      <c r="W32" s="7">
        <f t="shared" si="8"/>
        <v>4194788.7</v>
      </c>
      <c r="X32" s="7">
        <f>X31</f>
        <v>18492.7</v>
      </c>
      <c r="Y32" s="7">
        <f t="shared" si="9"/>
        <v>4213281.4</v>
      </c>
      <c r="Z32" s="24">
        <f>Z33</f>
        <v>7568</v>
      </c>
      <c r="AA32" s="24">
        <f t="shared" si="14"/>
        <v>4220849.4</v>
      </c>
      <c r="AB32" s="24">
        <v>532263</v>
      </c>
      <c r="AC32" s="24">
        <f t="shared" si="14"/>
        <v>4753112.4</v>
      </c>
      <c r="AD32" s="7">
        <v>2550.7</v>
      </c>
      <c r="AE32" s="24">
        <f>AE33</f>
        <v>4172345.2</v>
      </c>
      <c r="AF32" s="24">
        <f>AF33</f>
        <v>3330927.6</v>
      </c>
    </row>
    <row r="33" spans="1:32" s="8" customFormat="1" ht="27" customHeight="1">
      <c r="A33" s="6" t="s">
        <v>46</v>
      </c>
      <c r="B33" s="33" t="s">
        <v>9</v>
      </c>
      <c r="C33" s="19">
        <f>2678489.7+442282+30572</f>
        <v>3151343.7</v>
      </c>
      <c r="D33" s="24">
        <f t="shared" si="11"/>
        <v>62571</v>
      </c>
      <c r="E33" s="24">
        <v>3213914.7</v>
      </c>
      <c r="F33" s="24">
        <v>114997</v>
      </c>
      <c r="G33" s="24">
        <f t="shared" si="0"/>
        <v>3328911.7</v>
      </c>
      <c r="H33" s="24">
        <f>41300+10983</f>
        <v>52283</v>
      </c>
      <c r="I33" s="24">
        <f t="shared" si="1"/>
        <v>3381194.7</v>
      </c>
      <c r="J33" s="24">
        <v>88000</v>
      </c>
      <c r="K33" s="24">
        <f t="shared" si="2"/>
        <v>3469194.7</v>
      </c>
      <c r="L33" s="7">
        <v>155185.3</v>
      </c>
      <c r="M33" s="24">
        <f t="shared" si="3"/>
        <v>3624380</v>
      </c>
      <c r="N33" s="7">
        <v>67712.6</v>
      </c>
      <c r="O33" s="24">
        <f t="shared" si="4"/>
        <v>3692092.6</v>
      </c>
      <c r="P33" s="7">
        <v>214225.5</v>
      </c>
      <c r="Q33" s="24">
        <f t="shared" si="5"/>
        <v>3906318.1</v>
      </c>
      <c r="R33" s="7">
        <v>28743.9</v>
      </c>
      <c r="S33" s="24">
        <f t="shared" si="6"/>
        <v>3935062</v>
      </c>
      <c r="T33" s="7">
        <v>53527.7</v>
      </c>
      <c r="U33" s="7">
        <f t="shared" si="7"/>
        <v>3988589.7</v>
      </c>
      <c r="V33" s="7">
        <f>V32</f>
        <v>206199</v>
      </c>
      <c r="W33" s="7">
        <f t="shared" si="8"/>
        <v>4194788.7</v>
      </c>
      <c r="X33" s="7">
        <f>X32</f>
        <v>18492.7</v>
      </c>
      <c r="Y33" s="7">
        <f t="shared" si="9"/>
        <v>4213281.4</v>
      </c>
      <c r="Z33" s="24">
        <v>7568</v>
      </c>
      <c r="AA33" s="24">
        <f t="shared" si="14"/>
        <v>4220849.4</v>
      </c>
      <c r="AB33" s="24">
        <v>532463</v>
      </c>
      <c r="AC33" s="24">
        <f t="shared" si="14"/>
        <v>4753312.4</v>
      </c>
      <c r="AD33" s="7">
        <v>2550.7</v>
      </c>
      <c r="AE33" s="24">
        <v>4172345.2</v>
      </c>
      <c r="AF33" s="7">
        <v>3330927.6</v>
      </c>
    </row>
    <row r="34" spans="1:32" s="8" customFormat="1" ht="33.75" customHeight="1" hidden="1">
      <c r="A34" s="6" t="s">
        <v>47</v>
      </c>
      <c r="B34" s="40" t="s">
        <v>49</v>
      </c>
      <c r="C34" s="7"/>
      <c r="D34" s="24">
        <f t="shared" si="11"/>
        <v>0</v>
      </c>
      <c r="E34" s="7"/>
      <c r="F34" s="7"/>
      <c r="G34" s="24">
        <f t="shared" si="0"/>
        <v>0</v>
      </c>
      <c r="H34" s="7"/>
      <c r="I34" s="24">
        <f t="shared" si="1"/>
        <v>0</v>
      </c>
      <c r="J34" s="7"/>
      <c r="K34" s="17">
        <f t="shared" si="2"/>
        <v>0</v>
      </c>
      <c r="L34" s="7"/>
      <c r="M34" s="7">
        <f t="shared" si="3"/>
        <v>0</v>
      </c>
      <c r="N34" s="7"/>
      <c r="O34" s="24">
        <f t="shared" si="4"/>
        <v>0</v>
      </c>
      <c r="P34" s="7"/>
      <c r="Q34" s="24">
        <f t="shared" si="5"/>
        <v>0</v>
      </c>
      <c r="R34" s="7"/>
      <c r="S34" s="24">
        <f t="shared" si="6"/>
        <v>0</v>
      </c>
      <c r="T34" s="7"/>
      <c r="U34" s="7">
        <f t="shared" si="7"/>
        <v>0</v>
      </c>
      <c r="V34" s="7"/>
      <c r="W34" s="7">
        <f t="shared" si="8"/>
        <v>0</v>
      </c>
      <c r="X34" s="7"/>
      <c r="Y34" s="7">
        <f t="shared" si="9"/>
        <v>0</v>
      </c>
      <c r="Z34" s="24"/>
      <c r="AA34" s="24">
        <f t="shared" si="14"/>
        <v>0</v>
      </c>
      <c r="AB34" s="7"/>
      <c r="AC34" s="24">
        <f t="shared" si="14"/>
        <v>0</v>
      </c>
      <c r="AD34" s="7"/>
      <c r="AE34" s="17">
        <f>AC34+AD34</f>
        <v>0</v>
      </c>
      <c r="AF34" s="7"/>
    </row>
    <row r="35" spans="1:32" s="30" customFormat="1" ht="28.5" hidden="1">
      <c r="A35" s="41"/>
      <c r="B35" s="42" t="s">
        <v>10</v>
      </c>
      <c r="C35" s="28"/>
      <c r="D35" s="24">
        <f t="shared" si="11"/>
        <v>0</v>
      </c>
      <c r="E35" s="28"/>
      <c r="F35" s="28"/>
      <c r="G35" s="29">
        <f t="shared" si="0"/>
        <v>0</v>
      </c>
      <c r="H35" s="28"/>
      <c r="I35" s="24">
        <f t="shared" si="1"/>
        <v>0</v>
      </c>
      <c r="J35" s="28"/>
      <c r="K35" s="17">
        <f t="shared" si="2"/>
        <v>0</v>
      </c>
      <c r="L35" s="28"/>
      <c r="M35" s="28">
        <f t="shared" si="3"/>
        <v>0</v>
      </c>
      <c r="N35" s="28"/>
      <c r="O35" s="29">
        <f t="shared" si="4"/>
        <v>0</v>
      </c>
      <c r="P35" s="28"/>
      <c r="Q35" s="29">
        <f t="shared" si="5"/>
        <v>0</v>
      </c>
      <c r="R35" s="28"/>
      <c r="S35" s="29">
        <f t="shared" si="6"/>
        <v>0</v>
      </c>
      <c r="T35" s="28"/>
      <c r="U35" s="28">
        <f t="shared" si="7"/>
        <v>0</v>
      </c>
      <c r="V35" s="28"/>
      <c r="W35" s="28">
        <f t="shared" si="8"/>
        <v>0</v>
      </c>
      <c r="X35" s="28"/>
      <c r="Y35" s="28">
        <f t="shared" si="9"/>
        <v>0</v>
      </c>
      <c r="Z35" s="29"/>
      <c r="AA35" s="29">
        <f t="shared" si="14"/>
        <v>0</v>
      </c>
      <c r="AB35" s="28"/>
      <c r="AC35" s="29">
        <f t="shared" si="14"/>
        <v>0</v>
      </c>
      <c r="AD35" s="28"/>
      <c r="AE35" s="17">
        <f>AC35+AD35</f>
        <v>0</v>
      </c>
      <c r="AF35" s="28"/>
    </row>
    <row r="36" spans="1:32" s="5" customFormat="1" ht="41.25" customHeight="1">
      <c r="A36" s="43"/>
      <c r="B36" s="44" t="s">
        <v>48</v>
      </c>
      <c r="C36" s="15" t="e">
        <f>C12+C18+C25+#REF!</f>
        <v>#REF!</v>
      </c>
      <c r="D36" s="15" t="e">
        <f>D12+D18+D25+#REF!</f>
        <v>#REF!</v>
      </c>
      <c r="E36" s="15" t="e">
        <f>E12+E18+E25+#REF!</f>
        <v>#REF!</v>
      </c>
      <c r="F36" s="45" t="e">
        <f>F12+F18+F25+#REF!</f>
        <v>#REF!</v>
      </c>
      <c r="G36" s="45" t="e">
        <f t="shared" si="0"/>
        <v>#REF!</v>
      </c>
      <c r="H36" s="16" t="e">
        <f>H12+H18+H25+#REF!</f>
        <v>#REF!</v>
      </c>
      <c r="I36" s="16" t="e">
        <f t="shared" si="1"/>
        <v>#REF!</v>
      </c>
      <c r="J36" s="45">
        <f>J25</f>
        <v>0</v>
      </c>
      <c r="K36" s="45" t="e">
        <f>I36+J36</f>
        <v>#REF!</v>
      </c>
      <c r="L36" s="45" t="e">
        <f>L12+L18+L25+#REF!+#REF!</f>
        <v>#REF!</v>
      </c>
      <c r="M36" s="45" t="e">
        <f>M12+M18+M25+#REF!</f>
        <v>#REF!</v>
      </c>
      <c r="N36" s="45" t="e">
        <f>N12+N18+N25+#REF!+#REF!</f>
        <v>#REF!</v>
      </c>
      <c r="O36" s="45" t="e">
        <f t="shared" si="4"/>
        <v>#REF!</v>
      </c>
      <c r="P36" s="45" t="e">
        <f>P12++P18+P25+#REF!</f>
        <v>#REF!</v>
      </c>
      <c r="Q36" s="45" t="e">
        <f t="shared" si="5"/>
        <v>#REF!</v>
      </c>
      <c r="R36" s="48" t="e">
        <f>R12+R18+R25+#REF!</f>
        <v>#REF!</v>
      </c>
      <c r="S36" s="45" t="e">
        <f t="shared" si="6"/>
        <v>#REF!</v>
      </c>
      <c r="T36" s="45" t="e">
        <f>#REF!+T25+T18+T12</f>
        <v>#REF!</v>
      </c>
      <c r="U36" s="48" t="e">
        <f t="shared" si="7"/>
        <v>#REF!</v>
      </c>
      <c r="V36" s="45">
        <f>V12+V25</f>
        <v>0</v>
      </c>
      <c r="W36" s="45" t="e">
        <f>#REF!+W25+W18+W12</f>
        <v>#REF!</v>
      </c>
      <c r="X36" s="45">
        <f>X12</f>
        <v>7100</v>
      </c>
      <c r="Y36" s="48" t="e">
        <f t="shared" si="9"/>
        <v>#REF!</v>
      </c>
      <c r="Z36" s="45" t="e">
        <f>Z12+Z18+Z25+#REF!</f>
        <v>#REF!</v>
      </c>
      <c r="AA36" s="45" t="e">
        <f t="shared" si="14"/>
        <v>#REF!</v>
      </c>
      <c r="AB36" s="48"/>
      <c r="AC36" s="45" t="e">
        <f t="shared" si="14"/>
        <v>#REF!</v>
      </c>
      <c r="AD36" s="48"/>
      <c r="AE36" s="16">
        <f>AE12+AE18+AE25</f>
        <v>139471.2000000002</v>
      </c>
      <c r="AF36" s="16">
        <f>AF12+AF18+AF25</f>
        <v>130129.8999999999</v>
      </c>
    </row>
    <row r="37" spans="1:31" s="5" customFormat="1" ht="27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1:32" ht="24" customHeight="1">
      <c r="A38" s="54" t="s">
        <v>62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</row>
    <row r="39" spans="1:3" ht="21" customHeight="1">
      <c r="A39" s="51"/>
      <c r="B39" s="52"/>
      <c r="C39" s="53"/>
    </row>
  </sheetData>
  <sheetProtection/>
  <mergeCells count="8">
    <mergeCell ref="A39:C39"/>
    <mergeCell ref="A38:AF38"/>
    <mergeCell ref="A1:AF1"/>
    <mergeCell ref="A4:AF4"/>
    <mergeCell ref="A5:B5"/>
    <mergeCell ref="A6:C6"/>
    <mergeCell ref="B2:AF2"/>
    <mergeCell ref="AE3:AF3"/>
  </mergeCells>
  <printOptions/>
  <pageMargins left="0.41" right="0.33" top="0.24" bottom="0.39" header="0.17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Ария А. Голубева</cp:lastModifiedBy>
  <cp:lastPrinted>2013-03-14T08:56:46Z</cp:lastPrinted>
  <dcterms:created xsi:type="dcterms:W3CDTF">1996-10-08T23:32:33Z</dcterms:created>
  <dcterms:modified xsi:type="dcterms:W3CDTF">2013-06-20T11:17:54Z</dcterms:modified>
  <cp:category/>
  <cp:version/>
  <cp:contentType/>
  <cp:contentStatus/>
</cp:coreProperties>
</file>